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<sst xmlns="http://schemas.openxmlformats.org/spreadsheetml/2006/main" count="167" uniqueCount="84">
  <si>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</si>
  <si>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</si>
  <si>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</si>
  <si>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</si>
  <si>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</si>
  <si>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</si>
  <si>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</si>
  <si>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</si>
  <si>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</si>
  <si>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</si>
  <si>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</si>
  <si>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</si>
  <si>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</si>
  <si>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</si>
  <si>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</si>
  <si>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</si>
  <si>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</si>
  <si>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</si>
  <si>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</si>
  <si>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</si>
  <si>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</si>
  <si>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</si>
  <si>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</si>
  <si>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</si>
  <si>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</si>
  <si>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</si>
  <si>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</si>
  <si>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</si>
  <si>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</si>
  <si>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</si>
  <si>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</si>
  <si>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</si>
  <si>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</si>
  <si>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</si>
  <si>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</si>
  <si>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</si>
  <si>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</si>
  <si>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</si>
  <si>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</si>
  <si>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</si>
  <si>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</si>
  <si>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</si>
  <si>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</si>
  <si>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</si>
  <si>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</si>
  <si>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</si>
  <si>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</si>
  <si>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</si>
  <si>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</si>
  <si>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</si>
  <si>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</si>
  <si>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</si>
  <si>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</si>
  <si>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</si>
  <si>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</si>
  <si>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</si>
  <si>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</si>
  <si>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</si>
  <si>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</si>
  <si>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r>
      <t xml:space="preserve">Posizione Finanziaria Netta </t>
    </r>
    <r>
      <rPr>
        <i/>
        <sz val="10"/>
        <color indexed="8"/>
        <rFont val="Arial Narrow"/>
        <family val="2"/>
      </rPr>
      <t>(Mln €)</t>
    </r>
  </si>
  <si>
    <t>g=e+f</t>
  </si>
  <si>
    <t>h=d+g</t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</si>
  <si>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</si>
  <si>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(mln €)</t>
  </si>
  <si>
    <r>
      <t xml:space="preserve">Volumi distribuiti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</si>
  <si>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</si>
  <si>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(Gw/h)</t>
    </r>
  </si>
  <si>
    <r>
      <t xml:space="preserve">Volumi distribuiti </t>
    </r>
    <r>
      <rPr>
        <i/>
        <sz val="10"/>
        <color indexed="8"/>
        <rFont val="Arial"/>
        <family val="2"/>
      </rPr>
      <t>(Gw/h)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</si>
  <si>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</si>
  <si>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Rifiuti commercializzati</t>
  </si>
  <si>
    <t>Sottoprodotti impianti</t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</si>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</sst>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37" fontId="2" fillId="33" borderId="10" xfId="47" applyFont="1" applyFill="1" applyBorder="1" applyAlignment="1" applyProtection="1">
      <alignment horizontal="left" vertical="center"/>
      <protection hidden="1"/>
    </xf>
    <xf numFmtId="172" fontId="3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7" applyFont="1" applyFill="1" applyBorder="1" applyAlignment="1" applyProtection="1">
      <alignment horizontal="left" vertical="center" wrapText="1"/>
      <protection hidden="1"/>
    </xf>
    <xf numFmtId="37" fontId="4" fillId="0" borderId="0" xfId="47" applyFont="1" applyAlignment="1" applyProtection="1">
      <alignment wrapText="1"/>
      <protection hidden="1"/>
    </xf>
    <xf numFmtId="37" fontId="2" fillId="0" borderId="0" xfId="47" applyFont="1" applyAlignment="1" applyProtection="1">
      <alignment wrapText="1"/>
      <protection hidden="1"/>
    </xf>
    <xf numFmtId="37" fontId="2" fillId="0" borderId="0" xfId="47" applyFont="1" applyFill="1" applyAlignment="1" applyProtection="1">
      <alignment vertical="center"/>
      <protection hidden="1"/>
    </xf>
    <xf numFmtId="37" fontId="4" fillId="0" borderId="0" xfId="47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/>
    </xf>
    <xf numFmtId="178" fontId="4" fillId="0" borderId="0" xfId="44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0" xfId="47" applyFont="1" applyFill="1" applyBorder="1" applyAlignment="1" applyProtection="1">
      <alignment vertical="center"/>
      <protection hidden="1"/>
    </xf>
    <xf numFmtId="178" fontId="2" fillId="0" borderId="10" xfId="44" applyNumberFormat="1" applyFont="1" applyFill="1" applyBorder="1" applyAlignment="1" applyProtection="1">
      <alignment horizontal="right" vertical="center"/>
      <protection hidden="1"/>
    </xf>
    <xf numFmtId="37" fontId="2" fillId="0" borderId="10" xfId="47" applyFont="1" applyFill="1" applyBorder="1" applyAlignment="1" applyProtection="1">
      <alignment vertical="center"/>
      <protection hidden="1"/>
    </xf>
    <xf numFmtId="178" fontId="2" fillId="0" borderId="10" xfId="44" applyNumberFormat="1" applyFont="1" applyBorder="1" applyAlignment="1" applyProtection="1">
      <alignment horizontal="center" vertical="center"/>
      <protection hidden="1"/>
    </xf>
    <xf numFmtId="37" fontId="4" fillId="0" borderId="0" xfId="47" applyFont="1" applyFill="1" applyAlignment="1" applyProtection="1">
      <alignment horizontal="left" vertical="center"/>
      <protection hidden="1"/>
    </xf>
    <xf numFmtId="178" fontId="2" fillId="0" borderId="0" xfId="44" applyNumberFormat="1" applyFont="1" applyBorder="1" applyAlignment="1" applyProtection="1">
      <alignment vertical="center"/>
      <protection hidden="1"/>
    </xf>
    <xf numFmtId="180" fontId="7" fillId="0" borderId="15" xfId="50" applyNumberFormat="1" applyFont="1" applyBorder="1" applyAlignment="1">
      <alignment wrapText="1"/>
    </xf>
    <xf numFmtId="181" fontId="7" fillId="0" borderId="12" xfId="50" applyNumberFormat="1" applyFont="1" applyBorder="1" applyAlignment="1">
      <alignment wrapText="1"/>
    </xf>
    <xf numFmtId="181" fontId="7" fillId="0" borderId="14" xfId="50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5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50" applyNumberFormat="1" applyFont="1" applyBorder="1" applyAlignment="1">
      <alignment wrapText="1"/>
    </xf>
    <xf numFmtId="178" fontId="7" fillId="0" borderId="0" xfId="44" applyNumberFormat="1" applyFont="1" applyBorder="1" applyAlignment="1">
      <alignment wrapText="1"/>
    </xf>
    <xf numFmtId="184" fontId="1" fillId="0" borderId="0" xfId="44" applyNumberFormat="1" applyFont="1" applyFill="1" applyBorder="1" applyAlignment="1" applyProtection="1">
      <alignment vertical="center"/>
      <protection locked="0"/>
    </xf>
    <xf numFmtId="184" fontId="4" fillId="0" borderId="0" xfId="44" applyNumberFormat="1" applyFont="1" applyFill="1" applyAlignment="1" applyProtection="1">
      <alignment horizontal="right" vertical="center"/>
      <protection hidden="1"/>
    </xf>
    <xf numFmtId="184" fontId="5" fillId="0" borderId="10" xfId="44" applyNumberFormat="1" applyFont="1" applyFill="1" applyBorder="1" applyAlignment="1" applyProtection="1">
      <alignment vertical="center"/>
      <protection locked="0"/>
    </xf>
    <xf numFmtId="184" fontId="2" fillId="0" borderId="10" xfId="44" applyNumberFormat="1" applyFont="1" applyFill="1" applyBorder="1" applyAlignment="1" applyProtection="1">
      <alignment horizontal="right" vertical="center"/>
      <protection hidden="1"/>
    </xf>
    <xf numFmtId="182" fontId="7" fillId="0" borderId="0" xfId="44" applyNumberFormat="1" applyFont="1" applyBorder="1" applyAlignment="1">
      <alignment wrapText="1"/>
    </xf>
    <xf numFmtId="181" fontId="7" fillId="0" borderId="12" xfId="50" applyNumberFormat="1" applyFont="1" applyBorder="1" applyAlignment="1">
      <alignment wrapText="1"/>
    </xf>
    <xf numFmtId="178" fontId="6" fillId="0" borderId="0" xfId="44" applyNumberFormat="1" applyFont="1" applyBorder="1" applyAlignment="1">
      <alignment wrapText="1"/>
    </xf>
    <xf numFmtId="37" fontId="2" fillId="0" borderId="10" xfId="47" applyFont="1" applyBorder="1" applyAlignment="1" applyProtection="1">
      <alignment wrapText="1"/>
      <protection hidden="1"/>
    </xf>
    <xf numFmtId="37" fontId="2" fillId="34" borderId="10" xfId="47" applyFont="1" applyFill="1" applyBorder="1" applyAlignment="1" applyProtection="1">
      <alignment horizontal="left" vertical="center"/>
      <protection hidden="1"/>
    </xf>
    <xf numFmtId="172" fontId="3" fillId="34" borderId="10" xfId="47" applyNumberFormat="1" applyFont="1" applyFill="1" applyBorder="1" applyAlignment="1" applyProtection="1" quotePrefix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50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183" fontId="9" fillId="0" borderId="10" xfId="0" applyNumberFormat="1" applyFont="1" applyBorder="1" applyAlignment="1">
      <alignment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4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178" fontId="12" fillId="0" borderId="0" xfId="44" applyNumberFormat="1" applyFont="1" applyBorder="1" applyAlignment="1">
      <alignment wrapText="1"/>
    </xf>
    <xf numFmtId="181" fontId="12" fillId="0" borderId="0" xfId="50" applyNumberFormat="1" applyFont="1" applyBorder="1" applyAlignment="1">
      <alignment wrapText="1"/>
    </xf>
    <xf numFmtId="181" fontId="12" fillId="0" borderId="12" xfId="50" applyNumberFormat="1" applyFont="1" applyBorder="1" applyAlignment="1">
      <alignment wrapText="1"/>
    </xf>
    <xf numFmtId="176" fontId="5" fillId="0" borderId="0" xfId="47" applyNumberFormat="1" applyFont="1" applyFill="1" applyBorder="1" applyProtection="1">
      <alignment/>
      <protection locked="0"/>
    </xf>
    <xf numFmtId="176" fontId="1" fillId="0" borderId="0" xfId="47" applyNumberForma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4" fillId="0" borderId="0" xfId="47" applyNumberFormat="1" applyFont="1" applyProtection="1">
      <alignment/>
      <protection hidden="1"/>
    </xf>
    <xf numFmtId="176" fontId="5" fillId="0" borderId="10" xfId="47" applyNumberFormat="1" applyFont="1" applyFill="1" applyBorder="1" applyProtection="1">
      <alignment/>
      <protection locked="0"/>
    </xf>
    <xf numFmtId="176" fontId="4" fillId="0" borderId="0" xfId="47" applyNumberFormat="1" applyFont="1" applyFill="1" applyAlignment="1" applyProtection="1">
      <alignment horizontal="right"/>
      <protection hidden="1"/>
    </xf>
    <xf numFmtId="176" fontId="1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0" fontId="7" fillId="0" borderId="0" xfId="0" applyNumberFormat="1" applyFont="1" applyBorder="1" applyAlignment="1">
      <alignment wrapText="1"/>
    </xf>
    <xf numFmtId="0" fontId="12" fillId="0" borderId="11" xfId="0" applyFont="1" applyBorder="1" applyAlignment="1">
      <alignment horizontal="right" wrapText="1"/>
    </xf>
    <xf numFmtId="49" fontId="10" fillId="0" borderId="0" xfId="0" applyNumberFormat="1" applyFont="1" applyAlignment="1">
      <alignment horizontal="left"/>
    </xf>
    <xf numFmtId="37" fontId="2" fillId="0" borderId="0" xfId="47" applyFont="1" applyBorder="1" applyAlignment="1" applyProtection="1">
      <alignment wrapText="1"/>
      <protection hidden="1"/>
    </xf>
    <xf numFmtId="183" fontId="0" fillId="0" borderId="0" xfId="0" applyNumberFormat="1" applyBorder="1" applyAlignment="1">
      <alignment/>
    </xf>
    <xf numFmtId="181" fontId="7" fillId="0" borderId="0" xfId="50" applyNumberFormat="1" applyFont="1" applyBorder="1" applyAlignment="1">
      <alignment wrapText="1"/>
    </xf>
    <xf numFmtId="37" fontId="11" fillId="0" borderId="0" xfId="47" applyFont="1" applyAlignment="1" applyProtection="1">
      <alignment horizontal="right" wrapText="1"/>
      <protection hidden="1"/>
    </xf>
    <xf numFmtId="180" fontId="13" fillId="0" borderId="0" xfId="50" applyNumberFormat="1" applyFont="1" applyBorder="1" applyAlignment="1">
      <alignment wrapText="1"/>
    </xf>
    <xf numFmtId="181" fontId="14" fillId="0" borderId="0" xfId="50" applyNumberFormat="1" applyFont="1" applyBorder="1" applyAlignment="1">
      <alignment wrapText="1"/>
    </xf>
    <xf numFmtId="180" fontId="14" fillId="0" borderId="0" xfId="50" applyNumberFormat="1" applyFont="1" applyBorder="1" applyAlignment="1">
      <alignment wrapText="1"/>
    </xf>
    <xf numFmtId="180" fontId="13" fillId="0" borderId="10" xfId="50" applyNumberFormat="1" applyFont="1" applyBorder="1" applyAlignment="1">
      <alignment wrapText="1"/>
    </xf>
    <xf numFmtId="180" fontId="7" fillId="0" borderId="15" xfId="50" applyNumberFormat="1" applyFont="1" applyFill="1" applyBorder="1" applyAlignment="1">
      <alignment wrapText="1"/>
    </xf>
    <xf numFmtId="0" fontId="6" fillId="13" borderId="16" xfId="0" applyFont="1" applyFill="1" applyBorder="1" applyAlignment="1">
      <alignment horizontal="center" vertical="center" wrapText="1"/>
    </xf>
    <xf numFmtId="15" fontId="6" fillId="13" borderId="10" xfId="0" applyNumberFormat="1" applyFont="1" applyFill="1" applyBorder="1" applyAlignment="1">
      <alignment horizontal="right" vertical="center" wrapText="1"/>
    </xf>
    <xf numFmtId="15" fontId="13" fillId="13" borderId="10" xfId="0" applyNumberFormat="1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15" fontId="13" fillId="30" borderId="10" xfId="0" applyNumberFormat="1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0" borderId="17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7" xfId="0" applyNumberFormat="1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 wrapText="1"/>
    </xf>
    <xf numFmtId="15" fontId="6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7" xfId="0" applyNumberFormat="1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15" fontId="13" fillId="36" borderId="10" xfId="0" applyNumberFormat="1" applyFont="1" applyFill="1" applyBorder="1" applyAlignment="1">
      <alignment horizontal="right" vertical="center" wrapText="1"/>
    </xf>
    <xf numFmtId="15" fontId="13" fillId="16" borderId="10" xfId="0" applyNumberFormat="1" applyFont="1" applyFill="1" applyBorder="1" applyAlignment="1">
      <alignment horizontal="right" vertical="center" wrapText="1"/>
    </xf>
    <xf numFmtId="0" fontId="13" fillId="16" borderId="10" xfId="0" applyFont="1" applyFill="1" applyBorder="1" applyAlignment="1">
      <alignment horizontal="right" vertical="center" wrapText="1"/>
    </xf>
    <xf numFmtId="15" fontId="13" fillId="35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 wrapText="1"/>
    </xf>
    <xf numFmtId="37" fontId="2" fillId="34" borderId="18" xfId="47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7" fontId="4" fillId="0" borderId="15" xfId="47" applyFont="1" applyBorder="1" applyAlignment="1" applyProtection="1">
      <alignment wrapText="1"/>
      <protection hidden="1"/>
    </xf>
    <xf numFmtId="176" fontId="1" fillId="0" borderId="15" xfId="47" applyNumberFormat="1" applyFill="1" applyBorder="1" applyProtection="1">
      <alignment/>
      <protection locked="0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4" applyNumberFormat="1" applyFont="1" applyFill="1" applyBorder="1" applyAlignment="1">
      <alignment wrapText="1"/>
    </xf>
    <xf numFmtId="178" fontId="7" fillId="0" borderId="0" xfId="44" applyNumberFormat="1" applyFont="1" applyFill="1" applyBorder="1" applyAlignment="1">
      <alignment wrapText="1"/>
    </xf>
    <xf numFmtId="178" fontId="12" fillId="0" borderId="0" xfId="44" applyNumberFormat="1" applyFont="1" applyFill="1" applyBorder="1" applyAlignment="1">
      <alignment wrapText="1"/>
    </xf>
    <xf numFmtId="183" fontId="0" fillId="0" borderId="15" xfId="0" applyNumberFormat="1" applyFill="1" applyBorder="1" applyAlignment="1">
      <alignment/>
    </xf>
    <xf numFmtId="181" fontId="7" fillId="0" borderId="12" xfId="50" applyNumberFormat="1" applyFont="1" applyFill="1" applyBorder="1" applyAlignment="1">
      <alignment wrapText="1"/>
    </xf>
    <xf numFmtId="0" fontId="0" fillId="0" borderId="14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13" fillId="0" borderId="0" xfId="50" applyNumberFormat="1" applyFont="1" applyFill="1" applyBorder="1" applyAlignment="1">
      <alignment wrapText="1"/>
    </xf>
    <xf numFmtId="181" fontId="14" fillId="0" borderId="0" xfId="50" applyNumberFormat="1" applyFont="1" applyFill="1" applyBorder="1" applyAlignment="1">
      <alignment wrapText="1"/>
    </xf>
    <xf numFmtId="180" fontId="14" fillId="0" borderId="0" xfId="5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13" fillId="0" borderId="10" xfId="50" applyNumberFormat="1" applyFont="1" applyFill="1" applyBorder="1" applyAlignment="1">
      <alignment wrapText="1"/>
    </xf>
    <xf numFmtId="183" fontId="7" fillId="0" borderId="15" xfId="0" applyNumberFormat="1" applyFont="1" applyFill="1" applyBorder="1" applyAlignment="1">
      <alignment wrapText="1"/>
    </xf>
    <xf numFmtId="0" fontId="0" fillId="0" borderId="15" xfId="0" applyFill="1" applyBorder="1" applyAlignment="1">
      <alignment/>
    </xf>
    <xf numFmtId="37" fontId="4" fillId="0" borderId="0" xfId="47" applyFont="1" applyFill="1" applyAlignment="1" applyProtection="1">
      <alignment vertical="center"/>
      <protection hidden="1"/>
    </xf>
    <xf numFmtId="37" fontId="4" fillId="0" borderId="0" xfId="47" applyFont="1" applyAlignment="1" applyProtection="1">
      <alignment wrapText="1"/>
      <protection hidden="1"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50" applyNumberFormat="1" applyFont="1" applyAlignment="1">
      <alignment/>
    </xf>
    <xf numFmtId="181" fontId="6" fillId="0" borderId="17" xfId="50" applyNumberFormat="1" applyFont="1" applyBorder="1" applyAlignment="1">
      <alignment wrapText="1"/>
    </xf>
    <xf numFmtId="182" fontId="7" fillId="0" borderId="15" xfId="44" applyNumberFormat="1" applyFont="1" applyBorder="1" applyAlignment="1">
      <alignment wrapText="1"/>
    </xf>
    <xf numFmtId="194" fontId="7" fillId="0" borderId="15" xfId="0" applyNumberFormat="1" applyFont="1" applyFill="1" applyBorder="1" applyAlignment="1" quotePrefix="1">
      <alignment horizontal="right" wrapText="1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140625" style="0" customWidth="1"/>
    <col min="3" max="4" width="10.57421875" style="0" bestFit="1" customWidth="1"/>
  </cols>
  <sheetData>
    <row r="1" ht="15" customHeight="1"/>
    <row r="2" ht="25.5" customHeight="1"/>
    <row r="3" spans="2:4" ht="13.5">
      <c r="B3" s="1" t="s">
        <v>11</v>
      </c>
      <c r="C3" s="2"/>
      <c r="D3" s="2"/>
    </row>
    <row r="4" spans="2:4" ht="13.5">
      <c r="B4" s="3" t="s">
        <v>83</v>
      </c>
      <c r="C4" s="40">
        <v>42460</v>
      </c>
      <c r="D4" s="40">
        <v>42094</v>
      </c>
    </row>
    <row r="5" spans="2:4" ht="13.5">
      <c r="B5" s="5" t="s">
        <v>0</v>
      </c>
      <c r="C5" s="55">
        <v>1235</v>
      </c>
      <c r="D5" s="55">
        <v>1312</v>
      </c>
    </row>
    <row r="6" spans="2:4" ht="13.5">
      <c r="B6" s="4" t="s">
        <v>1</v>
      </c>
      <c r="C6" s="56">
        <v>74</v>
      </c>
      <c r="D6" s="56">
        <v>71</v>
      </c>
    </row>
    <row r="7" spans="2:4" ht="13.5" customHeight="1">
      <c r="B7" s="4" t="s">
        <v>2</v>
      </c>
      <c r="C7" s="58">
        <v>-609</v>
      </c>
      <c r="D7" s="58">
        <v>-702</v>
      </c>
    </row>
    <row r="8" spans="2:4" ht="13.5">
      <c r="B8" s="4" t="s">
        <v>3</v>
      </c>
      <c r="C8" s="56">
        <v>-282</v>
      </c>
      <c r="D8" s="56">
        <v>-267</v>
      </c>
    </row>
    <row r="9" spans="2:10" ht="13.5">
      <c r="B9" s="4" t="s">
        <v>4</v>
      </c>
      <c r="C9" s="56">
        <v>-133</v>
      </c>
      <c r="D9" s="56">
        <v>-131</v>
      </c>
      <c r="J9" s="138"/>
    </row>
    <row r="10" spans="2:6" ht="13.5">
      <c r="B10" s="135" t="s">
        <v>81</v>
      </c>
      <c r="C10" s="56">
        <v>-107</v>
      </c>
      <c r="D10" s="56">
        <v>-107</v>
      </c>
      <c r="F10" s="57"/>
    </row>
    <row r="11" spans="2:4" ht="13.5">
      <c r="B11" s="4" t="s">
        <v>5</v>
      </c>
      <c r="C11" s="56">
        <v>-12</v>
      </c>
      <c r="D11" s="56">
        <v>-10</v>
      </c>
    </row>
    <row r="12" spans="2:4" ht="13.5">
      <c r="B12" s="4" t="s">
        <v>6</v>
      </c>
      <c r="C12" s="56">
        <v>5</v>
      </c>
      <c r="D12" s="56">
        <v>4</v>
      </c>
    </row>
    <row r="13" spans="2:4" ht="13.5">
      <c r="B13" s="4"/>
      <c r="C13" s="58"/>
      <c r="D13" s="58"/>
    </row>
    <row r="14" spans="2:4" ht="13.5">
      <c r="B14" s="38" t="s">
        <v>7</v>
      </c>
      <c r="C14" s="59">
        <f>SUM(C5:C12)</f>
        <v>171</v>
      </c>
      <c r="D14" s="59">
        <f>SUM(D5:D12)</f>
        <v>170</v>
      </c>
    </row>
    <row r="15" spans="2:4" ht="13.5">
      <c r="B15" s="4"/>
      <c r="C15" s="57"/>
      <c r="D15" s="57"/>
    </row>
    <row r="16" spans="2:4" ht="13.5">
      <c r="B16" s="135" t="s">
        <v>82</v>
      </c>
      <c r="C16" s="60">
        <v>5</v>
      </c>
      <c r="D16" s="60">
        <v>5</v>
      </c>
    </row>
    <row r="17" spans="2:4" ht="13.5">
      <c r="B17" s="4" t="s">
        <v>8</v>
      </c>
      <c r="C17" s="60">
        <v>29</v>
      </c>
      <c r="D17" s="60">
        <v>30</v>
      </c>
    </row>
    <row r="18" spans="2:4" ht="13.5">
      <c r="B18" s="4" t="s">
        <v>9</v>
      </c>
      <c r="C18" s="60">
        <v>-60</v>
      </c>
      <c r="D18" s="60">
        <v>-65</v>
      </c>
    </row>
    <row r="19" spans="2:4" ht="13.5">
      <c r="B19" s="69" t="s">
        <v>77</v>
      </c>
      <c r="C19" s="57"/>
      <c r="D19" s="57"/>
    </row>
    <row r="20" spans="2:4" ht="13.5">
      <c r="B20" s="38" t="s">
        <v>73</v>
      </c>
      <c r="C20" s="59">
        <f>SUM(C16:C18)</f>
        <v>-26</v>
      </c>
      <c r="D20" s="59">
        <f>SUM(D16:D18)</f>
        <v>-30</v>
      </c>
    </row>
    <row r="21" spans="2:4" ht="13.5">
      <c r="B21" s="4"/>
      <c r="C21" s="57"/>
      <c r="D21" s="57"/>
    </row>
    <row r="22" spans="2:4" ht="13.5">
      <c r="B22" s="135" t="s">
        <v>80</v>
      </c>
      <c r="C22" s="60">
        <v>0</v>
      </c>
      <c r="D22" s="60">
        <v>0</v>
      </c>
    </row>
    <row r="23" spans="2:4" ht="13.5">
      <c r="B23" s="4"/>
      <c r="C23" s="57"/>
      <c r="D23" s="57"/>
    </row>
    <row r="24" spans="2:4" ht="13.5">
      <c r="B24" s="38" t="s">
        <v>10</v>
      </c>
      <c r="C24" s="59">
        <f>C14+C20+C22</f>
        <v>145</v>
      </c>
      <c r="D24" s="59">
        <f>D14+D20+D22</f>
        <v>140</v>
      </c>
    </row>
    <row r="25" spans="2:4" ht="13.5">
      <c r="B25" s="5"/>
      <c r="C25" s="55"/>
      <c r="D25" s="55"/>
    </row>
    <row r="26" spans="2:4" ht="13.5">
      <c r="B26" s="4" t="s">
        <v>57</v>
      </c>
      <c r="C26" s="60">
        <v>-48</v>
      </c>
      <c r="D26" s="60">
        <v>-48</v>
      </c>
    </row>
    <row r="27" spans="3:4" ht="12.75">
      <c r="C27" s="57"/>
      <c r="D27" s="57"/>
    </row>
    <row r="28" spans="2:4" ht="13.5">
      <c r="B28" s="38" t="s">
        <v>58</v>
      </c>
      <c r="C28" s="59">
        <f>C24+C26</f>
        <v>97</v>
      </c>
      <c r="D28" s="59">
        <f>D24+D26</f>
        <v>92</v>
      </c>
    </row>
    <row r="29" spans="2:4" ht="7.5" customHeight="1">
      <c r="B29" s="66"/>
      <c r="C29" s="55"/>
      <c r="D29" s="55"/>
    </row>
    <row r="30" spans="2:4" ht="12.75">
      <c r="B30" s="65" t="s">
        <v>74</v>
      </c>
      <c r="C30" s="61"/>
      <c r="D30" s="61"/>
    </row>
    <row r="31" spans="2:4" ht="13.5">
      <c r="B31" s="4" t="s">
        <v>75</v>
      </c>
      <c r="C31" s="56">
        <v>91</v>
      </c>
      <c r="D31" s="56">
        <v>86</v>
      </c>
    </row>
    <row r="32" spans="2:4" ht="13.5">
      <c r="B32" s="116" t="s">
        <v>76</v>
      </c>
      <c r="C32" s="117">
        <v>6</v>
      </c>
      <c r="D32" s="117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C15 C19:C21 C27 C23:C25 D14" formulaRange="1" unlockedFormula="1"/>
    <ignoredError sqref="C28 D13 D15:D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421875" style="0" customWidth="1"/>
  </cols>
  <sheetData>
    <row r="5" spans="1:4" ht="14.25" customHeight="1">
      <c r="A5" s="113"/>
      <c r="B5" s="39" t="s">
        <v>59</v>
      </c>
      <c r="C5" s="40">
        <v>42460</v>
      </c>
      <c r="D5" s="40">
        <v>42094</v>
      </c>
    </row>
    <row r="6" spans="1:4" ht="13.5">
      <c r="A6" s="114" t="s">
        <v>37</v>
      </c>
      <c r="B6" s="15" t="s">
        <v>38</v>
      </c>
      <c r="C6" s="18">
        <v>385</v>
      </c>
      <c r="D6" s="18">
        <v>541</v>
      </c>
    </row>
    <row r="7" spans="2:4" ht="13.5">
      <c r="B7" s="7"/>
      <c r="C7" s="13"/>
      <c r="D7" s="13"/>
    </row>
    <row r="8" spans="1:4" s="14" customFormat="1" ht="13.5">
      <c r="A8" s="115" t="s">
        <v>45</v>
      </c>
      <c r="B8" s="17" t="s">
        <v>39</v>
      </c>
      <c r="C8" s="16">
        <v>35</v>
      </c>
      <c r="D8" s="16">
        <v>35</v>
      </c>
    </row>
    <row r="9" spans="2:4" ht="13.5">
      <c r="B9" s="7"/>
      <c r="C9" s="13"/>
      <c r="D9" s="13"/>
    </row>
    <row r="10" spans="2:4" ht="13.5">
      <c r="B10" s="7" t="s">
        <v>40</v>
      </c>
      <c r="C10" s="32">
        <v>-80</v>
      </c>
      <c r="D10" s="32">
        <v>-129</v>
      </c>
    </row>
    <row r="11" spans="2:4" ht="13.5">
      <c r="B11" s="7" t="s">
        <v>41</v>
      </c>
      <c r="C11" s="32">
        <v>-89</v>
      </c>
      <c r="D11" s="32">
        <v>-285</v>
      </c>
    </row>
    <row r="12" spans="2:4" ht="13.5">
      <c r="B12" s="7" t="s">
        <v>42</v>
      </c>
      <c r="C12" s="32">
        <v>-7</v>
      </c>
      <c r="D12" s="32">
        <v>-68</v>
      </c>
    </row>
    <row r="13" spans="2:4" ht="13.5">
      <c r="B13" s="7" t="s">
        <v>43</v>
      </c>
      <c r="C13" s="32">
        <v>-2</v>
      </c>
      <c r="D13" s="32">
        <v>-2</v>
      </c>
    </row>
    <row r="14" spans="1:4" ht="13.5">
      <c r="A14" s="114" t="s">
        <v>46</v>
      </c>
      <c r="B14" s="15" t="s">
        <v>44</v>
      </c>
      <c r="C14" s="33">
        <f>+C10+C11+C12+C13</f>
        <v>-178</v>
      </c>
      <c r="D14" s="33">
        <f>+D10+D11+D12+D13</f>
        <v>-484</v>
      </c>
    </row>
    <row r="15" spans="2:4" ht="13.5">
      <c r="B15" s="7"/>
      <c r="C15" s="32"/>
      <c r="D15" s="32"/>
    </row>
    <row r="16" spans="1:4" ht="13.5">
      <c r="A16" s="114" t="s">
        <v>47</v>
      </c>
      <c r="B16" s="15" t="s">
        <v>48</v>
      </c>
      <c r="C16" s="34">
        <f>+C14+C8+C6</f>
        <v>242</v>
      </c>
      <c r="D16" s="34">
        <f>+D14+D8+D6</f>
        <v>92</v>
      </c>
    </row>
    <row r="17" spans="2:4" ht="13.5">
      <c r="B17" s="6"/>
      <c r="C17" s="13"/>
      <c r="D17" s="13"/>
    </row>
    <row r="18" spans="1:4" ht="13.5">
      <c r="A18" s="114" t="s">
        <v>49</v>
      </c>
      <c r="B18" s="15" t="s">
        <v>50</v>
      </c>
      <c r="C18" s="16">
        <v>127</v>
      </c>
      <c r="D18" s="16">
        <v>125</v>
      </c>
    </row>
    <row r="19" spans="2:4" ht="13.5">
      <c r="B19" s="7"/>
      <c r="C19" s="13"/>
      <c r="D19" s="13"/>
    </row>
    <row r="20" spans="2:4" ht="13.5">
      <c r="B20" s="134" t="s">
        <v>79</v>
      </c>
      <c r="C20" s="31">
        <v>-2850</v>
      </c>
      <c r="D20" s="31">
        <v>-2845</v>
      </c>
    </row>
    <row r="21" spans="2:4" ht="13.5">
      <c r="B21" s="7" t="s">
        <v>52</v>
      </c>
      <c r="C21" s="31">
        <v>-6</v>
      </c>
      <c r="D21" s="31">
        <v>-6</v>
      </c>
    </row>
    <row r="22" spans="2:4" ht="13.5">
      <c r="B22" s="19" t="s">
        <v>53</v>
      </c>
      <c r="C22" s="31">
        <v>-17</v>
      </c>
      <c r="D22" s="31">
        <v>-18</v>
      </c>
    </row>
    <row r="23" spans="1:4" ht="13.5">
      <c r="A23" s="114" t="s">
        <v>51</v>
      </c>
      <c r="B23" s="15" t="s">
        <v>54</v>
      </c>
      <c r="C23" s="33">
        <f>SUM(C20:C22)</f>
        <v>-2873</v>
      </c>
      <c r="D23" s="33">
        <f>SUM(D20:D22)</f>
        <v>-2869</v>
      </c>
    </row>
    <row r="24" spans="2:4" ht="13.5">
      <c r="B24" s="19"/>
      <c r="C24" s="33"/>
      <c r="D24" s="33"/>
    </row>
    <row r="25" spans="1:4" ht="13.5">
      <c r="A25" s="114" t="s">
        <v>60</v>
      </c>
      <c r="B25" s="15" t="s">
        <v>55</v>
      </c>
      <c r="C25" s="33">
        <f>C18+C23</f>
        <v>-2746</v>
      </c>
      <c r="D25" s="33">
        <f>D18+D23</f>
        <v>-2744</v>
      </c>
    </row>
    <row r="26" spans="2:4" ht="13.5">
      <c r="B26" s="19"/>
      <c r="C26" s="33"/>
      <c r="D26" s="33"/>
    </row>
    <row r="27" spans="1:4" ht="13.5">
      <c r="A27" s="114" t="s">
        <v>61</v>
      </c>
      <c r="B27" s="15" t="s">
        <v>56</v>
      </c>
      <c r="C27" s="33">
        <f>C16+C25</f>
        <v>-2504</v>
      </c>
      <c r="D27" s="33">
        <f>D16+D25</f>
        <v>-2652</v>
      </c>
    </row>
    <row r="28" spans="2:4" ht="13.5">
      <c r="B28" s="19"/>
      <c r="C28" s="20"/>
      <c r="D28" s="20"/>
    </row>
    <row r="29" spans="2:4" ht="13.5">
      <c r="B29" s="19"/>
      <c r="C29" s="20"/>
      <c r="D29" s="20"/>
    </row>
    <row r="30" ht="12.75">
      <c r="B30" s="13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1.57421875" style="0" bestFit="1" customWidth="1"/>
    <col min="3" max="3" width="12.28125" style="0" customWidth="1"/>
    <col min="4" max="4" width="11.57421875" style="0" bestFit="1" customWidth="1"/>
    <col min="5" max="5" width="10.00390625" style="0" customWidth="1"/>
    <col min="6" max="6" width="10.421875" style="0" bestFit="1" customWidth="1"/>
    <col min="7" max="7" width="12.140625" style="0" customWidth="1"/>
    <col min="12" max="12" width="9.28125" style="0" customWidth="1"/>
    <col min="15" max="15" width="4.140625" style="0" customWidth="1"/>
  </cols>
  <sheetData>
    <row r="3" spans="1:7" ht="12.75">
      <c r="A3" s="75" t="s">
        <v>62</v>
      </c>
      <c r="B3" s="76">
        <v>42460</v>
      </c>
      <c r="C3" s="77" t="s">
        <v>16</v>
      </c>
      <c r="D3" s="76">
        <v>42094</v>
      </c>
      <c r="E3" s="78" t="s">
        <v>16</v>
      </c>
      <c r="F3" s="79" t="s">
        <v>13</v>
      </c>
      <c r="G3" s="80" t="s">
        <v>14</v>
      </c>
    </row>
    <row r="4" spans="1:7" ht="12.75">
      <c r="A4" s="27" t="s">
        <v>17</v>
      </c>
      <c r="B4" s="118">
        <v>557.88224736</v>
      </c>
      <c r="C4" s="70">
        <f>B4/$B$4</f>
        <v>1</v>
      </c>
      <c r="D4" s="118">
        <v>632.07491249</v>
      </c>
      <c r="E4" s="70">
        <f>D4/$D$4</f>
        <v>1</v>
      </c>
      <c r="F4" s="28">
        <f>B4-D4</f>
        <v>-74.19266513000002</v>
      </c>
      <c r="G4" s="29">
        <f>B4/D4-1</f>
        <v>-0.1173795442026404</v>
      </c>
    </row>
    <row r="5" spans="1:7" s="26" customFormat="1" ht="12.75">
      <c r="A5" s="8" t="s">
        <v>18</v>
      </c>
      <c r="B5" s="119">
        <v>-394.10403454</v>
      </c>
      <c r="C5" s="71">
        <f>B5/$B$4</f>
        <v>-0.7064287067835046</v>
      </c>
      <c r="D5" s="119">
        <v>-467.5087572900001</v>
      </c>
      <c r="E5" s="71">
        <f>D5/$D$4</f>
        <v>-0.7396413748621871</v>
      </c>
      <c r="F5" s="63">
        <f>B5-D5</f>
        <v>73.40472275000013</v>
      </c>
      <c r="G5" s="36">
        <f>B5/D5-1</f>
        <v>-0.15701250854744198</v>
      </c>
    </row>
    <row r="6" spans="1:7" ht="12.75">
      <c r="A6" s="8" t="s">
        <v>4</v>
      </c>
      <c r="B6" s="119">
        <v>-36.84792738</v>
      </c>
      <c r="C6" s="71">
        <f>B6/$B$4</f>
        <v>-0.0660496503596791</v>
      </c>
      <c r="D6" s="119">
        <v>-37.52404067</v>
      </c>
      <c r="E6" s="71">
        <f>D6/$D$4</f>
        <v>-0.05936644522431297</v>
      </c>
      <c r="F6" s="63">
        <f>B6-D6</f>
        <v>0.6761132899999964</v>
      </c>
      <c r="G6" s="36">
        <f>B6/D6-1</f>
        <v>-0.018018136584649347</v>
      </c>
    </row>
    <row r="7" spans="1:7" ht="12.75">
      <c r="A7" s="8" t="s">
        <v>6</v>
      </c>
      <c r="B7" s="120">
        <v>1.7491276500000001</v>
      </c>
      <c r="C7" s="72">
        <f>B7/$B$4</f>
        <v>0.003135298995938999</v>
      </c>
      <c r="D7" s="120">
        <v>1.40186543</v>
      </c>
      <c r="E7" s="72">
        <f>D7/$D$4</f>
        <v>0.002217878612643369</v>
      </c>
      <c r="F7" s="24">
        <f>B7-D7</f>
        <v>0.3472622200000002</v>
      </c>
      <c r="G7" s="36">
        <f>B7/D7-1</f>
        <v>0.2477143758370588</v>
      </c>
    </row>
    <row r="8" spans="1:7" ht="12.75">
      <c r="A8" s="41" t="s">
        <v>19</v>
      </c>
      <c r="B8" s="47">
        <f>SUM(B4:B7)</f>
        <v>128.67941308999997</v>
      </c>
      <c r="C8" s="73">
        <f>B8/$B$4</f>
        <v>0.23065694185275532</v>
      </c>
      <c r="D8" s="47">
        <f>SUM(D4:D7)</f>
        <v>128.44397995999984</v>
      </c>
      <c r="E8" s="73">
        <f>D8/$D$4</f>
        <v>0.20321005852614335</v>
      </c>
      <c r="F8" s="43">
        <f>B8-D8</f>
        <v>0.235433130000132</v>
      </c>
      <c r="G8" s="139">
        <f>B8/D8-1</f>
        <v>0.0018329635228793162</v>
      </c>
    </row>
    <row r="9" spans="1:7" s="26" customFormat="1" ht="12.75">
      <c r="A9"/>
      <c r="B9"/>
      <c r="C9"/>
      <c r="D9"/>
      <c r="E9"/>
      <c r="F9"/>
      <c r="G9"/>
    </row>
    <row r="10" spans="1:5" ht="12.75">
      <c r="A10" s="75" t="s">
        <v>12</v>
      </c>
      <c r="B10" s="76">
        <f>B3</f>
        <v>42460</v>
      </c>
      <c r="C10" s="76">
        <f>D3</f>
        <v>42094</v>
      </c>
      <c r="D10" s="76" t="str">
        <f>F3</f>
        <v>Var. Ass.</v>
      </c>
      <c r="E10" s="81" t="s">
        <v>14</v>
      </c>
    </row>
    <row r="11" spans="1:5" ht="12.75">
      <c r="A11" s="8" t="s">
        <v>64</v>
      </c>
      <c r="B11" s="121">
        <v>1313.3398256687587</v>
      </c>
      <c r="C11" s="121">
        <v>1358.2530780848892</v>
      </c>
      <c r="D11" s="35">
        <f>B11-C11</f>
        <v>-44.91325241613049</v>
      </c>
      <c r="E11" s="22">
        <f>B11/C11-1</f>
        <v>-0.0330669248174702</v>
      </c>
    </row>
    <row r="12" spans="1:5" ht="12.75">
      <c r="A12" s="8" t="s">
        <v>65</v>
      </c>
      <c r="B12" s="121">
        <v>1261.1822871005656</v>
      </c>
      <c r="C12" s="121">
        <v>1362.312349413832</v>
      </c>
      <c r="D12" s="35">
        <f>B12-C12</f>
        <v>-101.13006231326631</v>
      </c>
      <c r="E12" s="22">
        <f>B12/C12-1</f>
        <v>-0.0742341228549972</v>
      </c>
    </row>
    <row r="13" spans="1:5" ht="12.75">
      <c r="A13" s="64" t="s">
        <v>15</v>
      </c>
      <c r="B13" s="122">
        <v>324</v>
      </c>
      <c r="C13" s="122">
        <v>356.5</v>
      </c>
      <c r="D13" s="35">
        <f>B13-C13</f>
        <v>-32.5</v>
      </c>
      <c r="E13" s="54">
        <f>B13/C13-1</f>
        <v>-0.09116409537166903</v>
      </c>
    </row>
    <row r="14" spans="1:5" ht="12.75">
      <c r="A14" s="11" t="s">
        <v>71</v>
      </c>
      <c r="B14" s="123">
        <v>238.8994655104179</v>
      </c>
      <c r="C14" s="123">
        <v>253.7544451257788</v>
      </c>
      <c r="D14" s="140">
        <f>B14-C14</f>
        <v>-14.85497961536089</v>
      </c>
      <c r="E14" s="23">
        <f>B14/C14-1</f>
        <v>-0.058540766085881546</v>
      </c>
    </row>
    <row r="15" spans="1:5" ht="12.75">
      <c r="A15" s="51"/>
      <c r="B15" s="52"/>
      <c r="C15" s="52"/>
      <c r="D15" s="52"/>
      <c r="E15" s="53"/>
    </row>
    <row r="16" spans="1:5" ht="12.75">
      <c r="A16" s="82" t="s">
        <v>63</v>
      </c>
      <c r="B16" s="76">
        <f>B10</f>
        <v>42460</v>
      </c>
      <c r="C16" s="76">
        <f>C10</f>
        <v>42094</v>
      </c>
      <c r="D16" s="76" t="str">
        <f>D10</f>
        <v>Var. Ass.</v>
      </c>
      <c r="E16" s="81" t="s">
        <v>14</v>
      </c>
    </row>
    <row r="17" spans="1:5" ht="12.75">
      <c r="A17" s="8" t="s">
        <v>20</v>
      </c>
      <c r="B17" s="46">
        <f>B8</f>
        <v>128.67941308999997</v>
      </c>
      <c r="C17" s="46">
        <f>D8</f>
        <v>128.44397995999984</v>
      </c>
      <c r="D17" s="119">
        <f>B17-C17</f>
        <v>0.235433130000132</v>
      </c>
      <c r="E17" s="124">
        <f>B17/C17-1</f>
        <v>0.0018329635228793162</v>
      </c>
    </row>
    <row r="18" spans="1:5" ht="12.75">
      <c r="A18" s="8" t="s">
        <v>21</v>
      </c>
      <c r="B18" s="46">
        <v>278.4</v>
      </c>
      <c r="C18" s="46">
        <v>277.2</v>
      </c>
      <c r="D18" s="119">
        <f>B18-C18</f>
        <v>1.1999999999999886</v>
      </c>
      <c r="E18" s="124">
        <f>B18/C18-1</f>
        <v>0.0043290043290042934</v>
      </c>
    </row>
    <row r="19" spans="1:5" ht="12.75">
      <c r="A19" s="11" t="s">
        <v>22</v>
      </c>
      <c r="B19" s="74">
        <f>+B17/B18</f>
        <v>0.4622105355244252</v>
      </c>
      <c r="C19" s="74">
        <f>+C17/C18</f>
        <v>0.4633621210678205</v>
      </c>
      <c r="D19" s="141">
        <f>+(B19-C19)*100</f>
        <v>-0.11515855433952837</v>
      </c>
      <c r="E19" s="125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1"/>
  <ignoredErrors>
    <ignoredError sqref="B8 D8" formulaRange="1"/>
    <ignoredError sqref="C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10.7109375" style="0" customWidth="1"/>
    <col min="4" max="4" width="11.7109375" style="0" customWidth="1"/>
    <col min="5" max="5" width="11.57421875" style="0" bestFit="1" customWidth="1"/>
    <col min="6" max="6" width="11.00390625" style="0" customWidth="1"/>
    <col min="7" max="7" width="8.421875" style="0" bestFit="1" customWidth="1"/>
  </cols>
  <sheetData>
    <row r="1" ht="12.75">
      <c r="A1" s="62"/>
    </row>
    <row r="2" ht="12.75">
      <c r="A2" s="62"/>
    </row>
    <row r="3" spans="1:7" ht="12.75">
      <c r="A3" s="83" t="s">
        <v>62</v>
      </c>
      <c r="B3" s="92">
        <v>42460</v>
      </c>
      <c r="C3" s="91" t="s">
        <v>16</v>
      </c>
      <c r="D3" s="92">
        <v>42094</v>
      </c>
      <c r="E3" s="91" t="s">
        <v>16</v>
      </c>
      <c r="F3" s="93" t="s">
        <v>13</v>
      </c>
      <c r="G3" s="94" t="s">
        <v>14</v>
      </c>
    </row>
    <row r="4" spans="1:7" ht="12.75">
      <c r="A4" s="27" t="s">
        <v>17</v>
      </c>
      <c r="B4" s="126">
        <v>362.91923186</v>
      </c>
      <c r="C4" s="127">
        <f>B4/$B$4</f>
        <v>1</v>
      </c>
      <c r="D4" s="126">
        <v>391.4235836600001</v>
      </c>
      <c r="E4" s="70">
        <f>+D4/D$4</f>
        <v>1</v>
      </c>
      <c r="F4" s="28">
        <f>B4-D4</f>
        <v>-28.50435180000005</v>
      </c>
      <c r="G4" s="29">
        <f>B4/D4-1</f>
        <v>-0.07282226465117547</v>
      </c>
    </row>
    <row r="5" spans="1:7" ht="12.75">
      <c r="A5" s="8" t="s">
        <v>18</v>
      </c>
      <c r="B5" s="119">
        <v>-319.41971575</v>
      </c>
      <c r="C5" s="128">
        <f>B5/$B$4</f>
        <v>-0.8801399532147681</v>
      </c>
      <c r="D5" s="119">
        <v>-353.63439561000007</v>
      </c>
      <c r="E5" s="71">
        <f>+D5/D$4</f>
        <v>-0.9034570485082866</v>
      </c>
      <c r="F5" s="63">
        <f>B5-D5</f>
        <v>34.21467986000005</v>
      </c>
      <c r="G5" s="36">
        <f>B5/D5-1</f>
        <v>-0.09675156117374162</v>
      </c>
    </row>
    <row r="6" spans="1:7" ht="12.75">
      <c r="A6" s="8" t="s">
        <v>4</v>
      </c>
      <c r="B6" s="119">
        <v>-11.711103279999998</v>
      </c>
      <c r="C6" s="128">
        <f>B6/$B$4</f>
        <v>-0.03226917245465151</v>
      </c>
      <c r="D6" s="119">
        <v>-9.997149069999999</v>
      </c>
      <c r="E6" s="71">
        <f>+D6/D$4</f>
        <v>-0.025540487306671238</v>
      </c>
      <c r="F6" s="63">
        <f>B6-D6</f>
        <v>-1.713954209999999</v>
      </c>
      <c r="G6" s="36">
        <f>B6/D6-1</f>
        <v>0.171444298569412</v>
      </c>
    </row>
    <row r="7" spans="1:7" ht="12.75">
      <c r="A7" s="8" t="s">
        <v>6</v>
      </c>
      <c r="B7" s="121">
        <v>1.39276829</v>
      </c>
      <c r="C7" s="129">
        <f>B7/$B$4</f>
        <v>0.0038376811359979823</v>
      </c>
      <c r="D7" s="121">
        <v>1.4855099699999998</v>
      </c>
      <c r="E7" s="72">
        <f>+D7/D$4</f>
        <v>0.003795146823065085</v>
      </c>
      <c r="F7" s="24">
        <f>B7-D7</f>
        <v>-0.09274167999999983</v>
      </c>
      <c r="G7" s="36">
        <f>B7/D7-1</f>
        <v>-0.06243087012064941</v>
      </c>
    </row>
    <row r="8" spans="1:7" ht="12.75">
      <c r="A8" s="41" t="s">
        <v>19</v>
      </c>
      <c r="B8" s="130">
        <f>SUM(B4:B7)</f>
        <v>33.181181120000005</v>
      </c>
      <c r="C8" s="131">
        <f>B8/$B$4</f>
        <v>0.09142855546657831</v>
      </c>
      <c r="D8" s="42">
        <f>SUM(D4:D7)</f>
        <v>29.277548950000007</v>
      </c>
      <c r="E8" s="73">
        <f>+D8/D$4</f>
        <v>0.07479761100810724</v>
      </c>
      <c r="F8" s="43">
        <f>B8-D8</f>
        <v>3.903632169999998</v>
      </c>
      <c r="G8" s="139">
        <f>B8/D8-1</f>
        <v>0.13333193214591121</v>
      </c>
    </row>
    <row r="10" spans="1:5" ht="12.75">
      <c r="A10" s="83" t="s">
        <v>12</v>
      </c>
      <c r="B10" s="92">
        <f>+B3</f>
        <v>42460</v>
      </c>
      <c r="C10" s="92">
        <f>+D3</f>
        <v>42094</v>
      </c>
      <c r="D10" s="93" t="s">
        <v>13</v>
      </c>
      <c r="E10" s="95" t="s">
        <v>14</v>
      </c>
    </row>
    <row r="11" spans="1:5" ht="12.75">
      <c r="A11" s="8" t="s">
        <v>66</v>
      </c>
      <c r="B11" s="120">
        <v>2524.2</v>
      </c>
      <c r="C11" s="120">
        <v>2377.9</v>
      </c>
      <c r="D11" s="35">
        <f>B11-C11</f>
        <v>146.29999999999973</v>
      </c>
      <c r="E11" s="22">
        <f>B11/C11-1</f>
        <v>0.06152487488960845</v>
      </c>
    </row>
    <row r="12" spans="1:5" ht="12.75">
      <c r="A12" s="11" t="s">
        <v>67</v>
      </c>
      <c r="B12" s="132">
        <v>747.5650228520691</v>
      </c>
      <c r="C12" s="132">
        <v>756.494235</v>
      </c>
      <c r="D12" s="25">
        <f>B12-C12</f>
        <v>-8.929212147930912</v>
      </c>
      <c r="E12" s="23">
        <f>B12/C12-1</f>
        <v>-0.011803410700057637</v>
      </c>
    </row>
    <row r="14" spans="1:5" ht="12.75">
      <c r="A14" s="84" t="s">
        <v>63</v>
      </c>
      <c r="B14" s="92">
        <f>+B10</f>
        <v>42460</v>
      </c>
      <c r="C14" s="92">
        <f>+D3</f>
        <v>42094</v>
      </c>
      <c r="D14" s="93" t="s">
        <v>13</v>
      </c>
      <c r="E14" s="95" t="s">
        <v>14</v>
      </c>
    </row>
    <row r="15" spans="1:5" ht="12.75">
      <c r="A15" s="8" t="s">
        <v>20</v>
      </c>
      <c r="B15" s="45">
        <f>B8</f>
        <v>33.181181120000005</v>
      </c>
      <c r="C15" s="46">
        <f>D8</f>
        <v>29.277548950000007</v>
      </c>
      <c r="D15" s="119">
        <f>B15-C15</f>
        <v>3.903632169999998</v>
      </c>
      <c r="E15" s="124">
        <f>B15/C15-1</f>
        <v>0.13333193214591121</v>
      </c>
    </row>
    <row r="16" spans="1:5" ht="12.75">
      <c r="A16" s="8" t="s">
        <v>21</v>
      </c>
      <c r="B16" s="45">
        <f>GAS!B18</f>
        <v>278.4</v>
      </c>
      <c r="C16" s="46">
        <f>GAS!C18</f>
        <v>277.2</v>
      </c>
      <c r="D16" s="119">
        <f>B16-C16</f>
        <v>1.1999999999999886</v>
      </c>
      <c r="E16" s="124">
        <f>B16/C16-1</f>
        <v>0.0043290043290042934</v>
      </c>
    </row>
    <row r="17" spans="1:5" ht="12.75">
      <c r="A17" s="11" t="s">
        <v>22</v>
      </c>
      <c r="B17" s="21">
        <f>+B15/B16</f>
        <v>0.11918527701149428</v>
      </c>
      <c r="C17" s="21">
        <f>+C15/C16</f>
        <v>0.10561886345598849</v>
      </c>
      <c r="D17" s="141">
        <f>+(B17-C17)*100</f>
        <v>1.3566413555505794</v>
      </c>
      <c r="E17" s="12"/>
    </row>
    <row r="19" ht="12.75">
      <c r="D19" s="137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1"/>
  <ignoredErrors>
    <ignoredError sqref="C8" formula="1" formulaRange="1"/>
    <ignoredError sqref="B8 D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0.421875" style="0" customWidth="1"/>
    <col min="3" max="3" width="11.140625" style="0" customWidth="1"/>
    <col min="4" max="4" width="12.00390625" style="0" customWidth="1"/>
    <col min="5" max="5" width="11.57421875" style="0" customWidth="1"/>
    <col min="6" max="6" width="10.7109375" style="0" customWidth="1"/>
    <col min="7" max="7" width="10.00390625" style="0" customWidth="1"/>
  </cols>
  <sheetData>
    <row r="3" spans="1:7" ht="12.75">
      <c r="A3" s="89" t="s">
        <v>62</v>
      </c>
      <c r="B3" s="96">
        <v>42460</v>
      </c>
      <c r="C3" s="108" t="s">
        <v>16</v>
      </c>
      <c r="D3" s="96">
        <v>42094</v>
      </c>
      <c r="E3" s="108" t="s">
        <v>16</v>
      </c>
      <c r="F3" s="97" t="s">
        <v>13</v>
      </c>
      <c r="G3" s="98" t="s">
        <v>14</v>
      </c>
    </row>
    <row r="4" spans="1:7" ht="12.75">
      <c r="A4" s="27" t="s">
        <v>17</v>
      </c>
      <c r="B4" s="48">
        <v>179.37697681</v>
      </c>
      <c r="C4" s="70">
        <f>B4/$B$4</f>
        <v>1</v>
      </c>
      <c r="D4" s="48">
        <v>182.55468121</v>
      </c>
      <c r="E4" s="70">
        <f>D4/$D$4</f>
        <v>1</v>
      </c>
      <c r="F4" s="28">
        <f>B4-D4</f>
        <v>-3.1777044000000103</v>
      </c>
      <c r="G4" s="29">
        <f>B4/D4-1</f>
        <v>-0.017406863406283057</v>
      </c>
    </row>
    <row r="5" spans="1:7" ht="12.75">
      <c r="A5" s="8" t="s">
        <v>18</v>
      </c>
      <c r="B5" s="24">
        <v>-94.33631948</v>
      </c>
      <c r="C5" s="71">
        <f>B5/$B$4</f>
        <v>-0.5259109678268414</v>
      </c>
      <c r="D5" s="24">
        <v>-97.1211487</v>
      </c>
      <c r="E5" s="71">
        <f>D5/$D$4</f>
        <v>-0.5320112749575434</v>
      </c>
      <c r="F5" s="63">
        <f>B5-D5</f>
        <v>2.784829220000006</v>
      </c>
      <c r="G5" s="36">
        <f>B5/D5-1</f>
        <v>-0.028673767323347255</v>
      </c>
    </row>
    <row r="6" spans="1:7" ht="12.75">
      <c r="A6" s="8" t="s">
        <v>4</v>
      </c>
      <c r="B6" s="24">
        <v>-35.68552162</v>
      </c>
      <c r="C6" s="71">
        <f>B6/$B$4</f>
        <v>-0.19894148209331727</v>
      </c>
      <c r="D6" s="24">
        <v>-35.42316778</v>
      </c>
      <c r="E6" s="71">
        <f>D6/$D$4</f>
        <v>-0.19404141019671417</v>
      </c>
      <c r="F6" s="63">
        <f>B6-D6</f>
        <v>-0.26235384000000295</v>
      </c>
      <c r="G6" s="36">
        <f>B6/D6-1</f>
        <v>0.007406278332569904</v>
      </c>
    </row>
    <row r="7" spans="1:7" ht="12.75">
      <c r="A7" s="8" t="s">
        <v>6</v>
      </c>
      <c r="B7" s="30">
        <v>0.47186391</v>
      </c>
      <c r="C7" s="72">
        <f>B7/$B$4</f>
        <v>0.002630571204797417</v>
      </c>
      <c r="D7" s="30">
        <v>0.4973789</v>
      </c>
      <c r="E7" s="72">
        <f>D7/$D$4</f>
        <v>0.002724547498334732</v>
      </c>
      <c r="F7" s="35">
        <f>B7-D7</f>
        <v>-0.025514990000000015</v>
      </c>
      <c r="G7" s="36">
        <f>B7/D7-1</f>
        <v>-0.05129889908880336</v>
      </c>
    </row>
    <row r="8" spans="1:7" ht="12.75">
      <c r="A8" s="41" t="s">
        <v>19</v>
      </c>
      <c r="B8" s="130">
        <f>SUM(B4:B7)</f>
        <v>49.82699962</v>
      </c>
      <c r="C8" s="73">
        <f>B8/$B$4</f>
        <v>0.2777781212846387</v>
      </c>
      <c r="D8" s="130">
        <f>SUM(D4:D7)</f>
        <v>50.50774363000001</v>
      </c>
      <c r="E8" s="73">
        <f>D8/$D$4</f>
        <v>0.27667186234407715</v>
      </c>
      <c r="F8" s="43">
        <f>B8-D8</f>
        <v>-0.6807440100000051</v>
      </c>
      <c r="G8" s="139">
        <f>B8/D8-1</f>
        <v>-0.013478012698149189</v>
      </c>
    </row>
    <row r="9" spans="1:7" ht="12.75">
      <c r="A9" s="9"/>
      <c r="B9" s="9"/>
      <c r="C9" s="9"/>
      <c r="D9" s="9"/>
      <c r="E9" s="9"/>
      <c r="F9" s="9"/>
      <c r="G9" s="9"/>
    </row>
    <row r="10" spans="1:5" ht="12.75">
      <c r="A10" s="89" t="s">
        <v>12</v>
      </c>
      <c r="B10" s="96">
        <f>+B3</f>
        <v>42460</v>
      </c>
      <c r="C10" s="96">
        <f>+D3</f>
        <v>42094</v>
      </c>
      <c r="D10" s="97" t="s">
        <v>13</v>
      </c>
      <c r="E10" s="99" t="s">
        <v>14</v>
      </c>
    </row>
    <row r="11" spans="1:5" ht="14.25" customHeight="1">
      <c r="A11" s="27" t="s">
        <v>65</v>
      </c>
      <c r="B11" s="9"/>
      <c r="C11" s="9"/>
      <c r="D11" s="9"/>
      <c r="E11" s="10"/>
    </row>
    <row r="12" spans="1:5" ht="12.75">
      <c r="A12" s="8" t="s">
        <v>78</v>
      </c>
      <c r="B12" s="46">
        <v>69.81318349200912</v>
      </c>
      <c r="C12" s="46">
        <v>69.29947190726959</v>
      </c>
      <c r="D12" s="24">
        <f>B12-C12</f>
        <v>0.513711584739525</v>
      </c>
      <c r="E12" s="22">
        <f>B12/C12-1</f>
        <v>0.007412922069982342</v>
      </c>
    </row>
    <row r="13" spans="1:5" ht="12.75">
      <c r="A13" s="8" t="s">
        <v>23</v>
      </c>
      <c r="B13" s="46">
        <v>57.29898372258903</v>
      </c>
      <c r="C13" s="46">
        <v>56.862836760574076</v>
      </c>
      <c r="D13" s="24">
        <f>B13-C13</f>
        <v>0.43614696201495207</v>
      </c>
      <c r="E13" s="22">
        <f>B13/C13-1</f>
        <v>0.007670158347030442</v>
      </c>
    </row>
    <row r="14" spans="1:5" ht="12.75">
      <c r="A14" s="11" t="s">
        <v>24</v>
      </c>
      <c r="B14" s="123">
        <v>56.75666181445294</v>
      </c>
      <c r="C14" s="123">
        <v>56.40227356596243</v>
      </c>
      <c r="D14" s="25">
        <f>B14-C14</f>
        <v>0.3543882484905083</v>
      </c>
      <c r="E14" s="23">
        <f>B14/C14-1</f>
        <v>0.006283226297181921</v>
      </c>
    </row>
    <row r="15" spans="1:5" ht="12.75">
      <c r="A15" s="9"/>
      <c r="B15" s="67"/>
      <c r="C15" s="67"/>
      <c r="D15" s="24"/>
      <c r="E15" s="68"/>
    </row>
    <row r="16" spans="1:5" ht="12.75">
      <c r="A16" s="90" t="s">
        <v>63</v>
      </c>
      <c r="B16" s="96">
        <f>+B10</f>
        <v>42460</v>
      </c>
      <c r="C16" s="96">
        <f>+C10</f>
        <v>42094</v>
      </c>
      <c r="D16" s="97" t="s">
        <v>13</v>
      </c>
      <c r="E16" s="99" t="s">
        <v>14</v>
      </c>
    </row>
    <row r="17" spans="1:5" ht="12.75">
      <c r="A17" s="8" t="s">
        <v>20</v>
      </c>
      <c r="B17" s="45">
        <f>B8</f>
        <v>49.82699962</v>
      </c>
      <c r="C17" s="46">
        <f>D8</f>
        <v>50.50774363000001</v>
      </c>
      <c r="D17" s="119">
        <f>B17-C17</f>
        <v>-0.6807440100000051</v>
      </c>
      <c r="E17" s="124">
        <f>B17/C17-1</f>
        <v>-0.013478012698149189</v>
      </c>
    </row>
    <row r="18" spans="1:5" ht="12.75">
      <c r="A18" s="8" t="s">
        <v>21</v>
      </c>
      <c r="B18" s="45">
        <f>'Energia elettrica'!B16</f>
        <v>278.4</v>
      </c>
      <c r="C18" s="46">
        <f>'Energia elettrica'!C16</f>
        <v>277.2</v>
      </c>
      <c r="D18" s="119">
        <f>B18-C18</f>
        <v>1.1999999999999886</v>
      </c>
      <c r="E18" s="124">
        <f>B18/C18-1</f>
        <v>0.0043290043290042934</v>
      </c>
    </row>
    <row r="19" spans="1:5" ht="12.75">
      <c r="A19" s="11" t="s">
        <v>22</v>
      </c>
      <c r="B19" s="21">
        <f>+B17/B18</f>
        <v>0.17897629173850577</v>
      </c>
      <c r="C19" s="74">
        <f>+C17/C18</f>
        <v>0.18220686735209238</v>
      </c>
      <c r="D19" s="141">
        <f>+(B19-C19)*100</f>
        <v>-0.32305756135866115</v>
      </c>
      <c r="E19" s="12"/>
    </row>
    <row r="22" ht="12.75">
      <c r="D22" s="13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  <ignoredErrors>
    <ignoredError sqref="C8" formula="1"/>
    <ignoredError sqref="B8" formulaRange="1"/>
    <ignoredError sqref="D8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3" width="11.28125" style="0" customWidth="1"/>
    <col min="4" max="4" width="12.28125" style="0" customWidth="1"/>
    <col min="5" max="7" width="11.28125" style="0" customWidth="1"/>
  </cols>
  <sheetData>
    <row r="3" spans="1:7" ht="12.75">
      <c r="A3" s="85" t="s">
        <v>62</v>
      </c>
      <c r="B3" s="100">
        <v>42460</v>
      </c>
      <c r="C3" s="109" t="s">
        <v>16</v>
      </c>
      <c r="D3" s="100">
        <v>42094</v>
      </c>
      <c r="E3" s="109" t="s">
        <v>16</v>
      </c>
      <c r="F3" s="101" t="s">
        <v>13</v>
      </c>
      <c r="G3" s="102" t="s">
        <v>14</v>
      </c>
    </row>
    <row r="4" spans="1:7" ht="12.75">
      <c r="A4" s="27" t="s">
        <v>17</v>
      </c>
      <c r="B4" s="126">
        <v>235.38709244000003</v>
      </c>
      <c r="C4" s="70">
        <f>B4/$B$4</f>
        <v>1</v>
      </c>
      <c r="D4" s="126">
        <v>214.68629219</v>
      </c>
      <c r="E4" s="70">
        <f>D4/$D$4</f>
        <v>1</v>
      </c>
      <c r="F4" s="28">
        <f>B4-D4</f>
        <v>20.700800250000043</v>
      </c>
      <c r="G4" s="29">
        <f>B4/D4-1</f>
        <v>0.09642348395341238</v>
      </c>
    </row>
    <row r="5" spans="1:7" ht="12.75">
      <c r="A5" s="8" t="s">
        <v>18</v>
      </c>
      <c r="B5" s="119">
        <v>-129.65062086</v>
      </c>
      <c r="C5" s="71">
        <f>B5/$B$4</f>
        <v>-0.5507974949520558</v>
      </c>
      <c r="D5" s="119">
        <v>-106.55914521</v>
      </c>
      <c r="E5" s="71">
        <f>D5/$D$4</f>
        <v>-0.49634815582773145</v>
      </c>
      <c r="F5" s="63">
        <f>B5-D5</f>
        <v>-23.091475650000007</v>
      </c>
      <c r="G5" s="36">
        <f>B5/D5-1</f>
        <v>0.21670102180805584</v>
      </c>
    </row>
    <row r="6" spans="1:7" ht="12.75">
      <c r="A6" s="8" t="s">
        <v>4</v>
      </c>
      <c r="B6" s="119">
        <v>-43.90522584</v>
      </c>
      <c r="C6" s="71">
        <f>B6/$B$4</f>
        <v>-0.186523506386364</v>
      </c>
      <c r="D6" s="119">
        <v>-43.72308029</v>
      </c>
      <c r="E6" s="71">
        <f>D6/$D$4</f>
        <v>-0.20366032616234547</v>
      </c>
      <c r="F6" s="63">
        <f>B6-D6</f>
        <v>-0.18214555000000132</v>
      </c>
      <c r="G6" s="36">
        <f>B6/D6-1</f>
        <v>0.004165890161258012</v>
      </c>
    </row>
    <row r="7" spans="1:7" ht="12.75">
      <c r="A7" s="8" t="s">
        <v>6</v>
      </c>
      <c r="B7" s="121">
        <v>0.61476514</v>
      </c>
      <c r="C7" s="72">
        <f>B7/$B$4</f>
        <v>0.002611719842525788</v>
      </c>
      <c r="D7" s="121">
        <v>0.5067625600000001</v>
      </c>
      <c r="E7" s="72">
        <f>D7/$D$4</f>
        <v>0.0023604793525965275</v>
      </c>
      <c r="F7" s="35">
        <f>B7-D7</f>
        <v>0.10800257999999996</v>
      </c>
      <c r="G7" s="36">
        <f>B7/D7-1</f>
        <v>0.21312265057623825</v>
      </c>
    </row>
    <row r="8" spans="1:7" ht="12.75">
      <c r="A8" s="41" t="s">
        <v>19</v>
      </c>
      <c r="B8" s="42">
        <f>SUM(B4:B7)</f>
        <v>62.44601088000003</v>
      </c>
      <c r="C8" s="73">
        <f>B8/$B$4</f>
        <v>0.265290718504106</v>
      </c>
      <c r="D8" s="42">
        <f>SUM(D4:D7)</f>
        <v>64.91082924999999</v>
      </c>
      <c r="E8" s="73">
        <f>D8/$D$4</f>
        <v>0.3023519973625196</v>
      </c>
      <c r="F8" s="43">
        <f>B8-D8</f>
        <v>-2.4648183699999606</v>
      </c>
      <c r="G8" s="44">
        <f>B8/D8-1</f>
        <v>-0.03797237531054898</v>
      </c>
    </row>
    <row r="9" spans="1:7" ht="12.75">
      <c r="A9" s="9"/>
      <c r="B9" s="9"/>
      <c r="C9" s="9"/>
      <c r="D9" s="9"/>
      <c r="E9" s="9"/>
      <c r="F9" s="9"/>
      <c r="G9" s="9"/>
    </row>
    <row r="10" spans="1:7" ht="12.75">
      <c r="A10" s="85" t="s">
        <v>68</v>
      </c>
      <c r="B10" s="100">
        <f>+B3</f>
        <v>42460</v>
      </c>
      <c r="C10" s="110" t="s">
        <v>16</v>
      </c>
      <c r="D10" s="100">
        <f>+D3</f>
        <v>42094</v>
      </c>
      <c r="E10" s="110" t="s">
        <v>16</v>
      </c>
      <c r="F10" s="101" t="s">
        <v>13</v>
      </c>
      <c r="G10" s="103" t="s">
        <v>14</v>
      </c>
    </row>
    <row r="11" spans="1:7" ht="12.75">
      <c r="A11" s="8" t="s">
        <v>25</v>
      </c>
      <c r="B11" s="45">
        <v>470.98682500000007</v>
      </c>
      <c r="C11" s="71">
        <f>B11/$D$4</f>
        <v>2.1938374369201505</v>
      </c>
      <c r="D11" s="45">
        <v>470.0722441699999</v>
      </c>
      <c r="E11" s="72">
        <f aca="true" t="shared" si="0" ref="E11:E22">+D11/D$15</f>
        <v>0.2963875008232362</v>
      </c>
      <c r="F11" s="24">
        <f>B11-D11</f>
        <v>0.9145808300001477</v>
      </c>
      <c r="G11" s="22">
        <f>B11/D11-1</f>
        <v>0.0019456175967482725</v>
      </c>
    </row>
    <row r="12" spans="1:7" ht="12.75">
      <c r="A12" s="8" t="s">
        <v>26</v>
      </c>
      <c r="B12" s="45">
        <v>581.0290830000008</v>
      </c>
      <c r="C12" s="72">
        <f aca="true" t="shared" si="1" ref="C11:C22">B12/$B$15</f>
        <v>0.34633007678951605</v>
      </c>
      <c r="D12" s="45">
        <v>468.7279713400001</v>
      </c>
      <c r="E12" s="72">
        <f t="shared" si="0"/>
        <v>0.29553991692639986</v>
      </c>
      <c r="F12" s="24">
        <f aca="true" t="shared" si="2" ref="F12:F21">B12-D12</f>
        <v>112.30111166000069</v>
      </c>
      <c r="G12" s="22">
        <f aca="true" t="shared" si="3" ref="G12:G22">B12/D12-1</f>
        <v>0.2395869641381847</v>
      </c>
    </row>
    <row r="13" spans="1:7" ht="12.75">
      <c r="A13" s="49" t="s">
        <v>69</v>
      </c>
      <c r="B13" s="50">
        <f>SUM(B11:B12)</f>
        <v>1052.0159080000008</v>
      </c>
      <c r="C13" s="73">
        <f t="shared" si="1"/>
        <v>0.6270680089200151</v>
      </c>
      <c r="D13" s="50">
        <f>SUM(D11:D12)</f>
        <v>938.80021551</v>
      </c>
      <c r="E13" s="73">
        <f t="shared" si="0"/>
        <v>0.5919274177496361</v>
      </c>
      <c r="F13" s="43">
        <f t="shared" si="2"/>
        <v>113.21569249000072</v>
      </c>
      <c r="G13" s="44">
        <f t="shared" si="3"/>
        <v>0.12059615093771225</v>
      </c>
    </row>
    <row r="14" spans="1:7" ht="12.75">
      <c r="A14" s="8" t="s">
        <v>70</v>
      </c>
      <c r="B14" s="45">
        <v>625.6584319999997</v>
      </c>
      <c r="C14" s="72">
        <f t="shared" si="1"/>
        <v>0.37293199107998487</v>
      </c>
      <c r="D14" s="45">
        <v>647.2054118000001</v>
      </c>
      <c r="E14" s="72">
        <f t="shared" si="0"/>
        <v>0.40807258225036397</v>
      </c>
      <c r="F14" s="24">
        <f t="shared" si="2"/>
        <v>-21.546979800000372</v>
      </c>
      <c r="G14" s="22">
        <f t="shared" si="3"/>
        <v>-0.03329233564360068</v>
      </c>
    </row>
    <row r="15" spans="1:7" s="26" customFormat="1" ht="12.75">
      <c r="A15" s="41" t="s">
        <v>27</v>
      </c>
      <c r="B15" s="50">
        <f>SUM(B13:B14)</f>
        <v>1677.6743400000005</v>
      </c>
      <c r="C15" s="73">
        <f t="shared" si="1"/>
        <v>1</v>
      </c>
      <c r="D15" s="50">
        <f>SUM(D13:D14)</f>
        <v>1586.0056273100001</v>
      </c>
      <c r="E15" s="73">
        <f t="shared" si="0"/>
        <v>1</v>
      </c>
      <c r="F15" s="43">
        <f t="shared" si="2"/>
        <v>91.66871269000035</v>
      </c>
      <c r="G15" s="44">
        <f t="shared" si="3"/>
        <v>0.05779847883987532</v>
      </c>
    </row>
    <row r="16" spans="1:7" ht="12.75">
      <c r="A16" s="8" t="s">
        <v>28</v>
      </c>
      <c r="B16" s="45">
        <v>176.49328000000003</v>
      </c>
      <c r="C16" s="72">
        <f t="shared" si="1"/>
        <v>0.10520115602411848</v>
      </c>
      <c r="D16" s="45">
        <v>214.91979</v>
      </c>
      <c r="E16" s="72">
        <f t="shared" si="0"/>
        <v>0.13551010557542736</v>
      </c>
      <c r="F16" s="24">
        <f t="shared" si="2"/>
        <v>-38.42650999999998</v>
      </c>
      <c r="G16" s="22">
        <f t="shared" si="3"/>
        <v>-0.17879465636924352</v>
      </c>
    </row>
    <row r="17" spans="1:7" ht="12.75">
      <c r="A17" s="8" t="s">
        <v>29</v>
      </c>
      <c r="B17" s="45">
        <v>364.79450400000025</v>
      </c>
      <c r="C17" s="72">
        <f t="shared" si="1"/>
        <v>0.2174405933871529</v>
      </c>
      <c r="D17" s="45">
        <v>341.04483</v>
      </c>
      <c r="E17" s="72">
        <f t="shared" si="0"/>
        <v>0.21503380828379587</v>
      </c>
      <c r="F17" s="24">
        <f t="shared" si="2"/>
        <v>23.749674000000255</v>
      </c>
      <c r="G17" s="22">
        <f t="shared" si="3"/>
        <v>0.06963798278367173</v>
      </c>
    </row>
    <row r="18" spans="1:7" ht="12.75">
      <c r="A18" s="8" t="s">
        <v>30</v>
      </c>
      <c r="B18" s="45">
        <v>192.87407100000001</v>
      </c>
      <c r="C18" s="72">
        <f t="shared" si="1"/>
        <v>0.11496514335434133</v>
      </c>
      <c r="D18" s="45">
        <v>110.41563000000002</v>
      </c>
      <c r="E18" s="72">
        <f t="shared" si="0"/>
        <v>0.06961868741113755</v>
      </c>
      <c r="F18" s="24">
        <f t="shared" si="2"/>
        <v>82.458441</v>
      </c>
      <c r="G18" s="22">
        <f t="shared" si="3"/>
        <v>0.7468004393943137</v>
      </c>
    </row>
    <row r="19" spans="1:11" ht="12.75">
      <c r="A19" s="8" t="s">
        <v>31</v>
      </c>
      <c r="B19" s="45">
        <v>98.02249000000008</v>
      </c>
      <c r="C19" s="72">
        <f t="shared" si="1"/>
        <v>0.058427602820700024</v>
      </c>
      <c r="D19" s="45">
        <v>102.41979</v>
      </c>
      <c r="E19" s="72">
        <f t="shared" si="0"/>
        <v>0.06457719205808408</v>
      </c>
      <c r="F19" s="24">
        <f t="shared" si="2"/>
        <v>-4.39729999999993</v>
      </c>
      <c r="G19" s="22">
        <f t="shared" si="3"/>
        <v>-0.04293408529738174</v>
      </c>
      <c r="K19" s="37"/>
    </row>
    <row r="20" spans="1:7" ht="12.75">
      <c r="A20" s="8" t="s">
        <v>32</v>
      </c>
      <c r="B20" s="45">
        <v>322.13975000000033</v>
      </c>
      <c r="C20" s="72">
        <f t="shared" si="1"/>
        <v>0.1920156625868166</v>
      </c>
      <c r="D20" s="45">
        <v>334.76021</v>
      </c>
      <c r="E20" s="72">
        <f t="shared" si="0"/>
        <v>0.21107126244424596</v>
      </c>
      <c r="F20" s="24">
        <f t="shared" si="2"/>
        <v>-12.620459999999639</v>
      </c>
      <c r="G20" s="22">
        <f t="shared" si="3"/>
        <v>-0.037700000247937626</v>
      </c>
    </row>
    <row r="21" spans="1:10" ht="12.75">
      <c r="A21" s="8" t="s">
        <v>33</v>
      </c>
      <c r="B21" s="45">
        <v>523.3502020000001</v>
      </c>
      <c r="C21" s="72">
        <f t="shared" si="1"/>
        <v>0.3119498161961516</v>
      </c>
      <c r="D21" s="45">
        <v>482.44519</v>
      </c>
      <c r="E21" s="72">
        <f t="shared" si="0"/>
        <v>0.3041888261255844</v>
      </c>
      <c r="F21" s="24">
        <f t="shared" si="2"/>
        <v>40.905012000000056</v>
      </c>
      <c r="G21" s="22">
        <f t="shared" si="3"/>
        <v>0.08478685837866906</v>
      </c>
      <c r="J21" s="30"/>
    </row>
    <row r="22" spans="1:10" s="26" customFormat="1" ht="12.75">
      <c r="A22" s="41" t="s">
        <v>34</v>
      </c>
      <c r="B22" s="50">
        <f>SUM(B16:B21)</f>
        <v>1677.6742970000007</v>
      </c>
      <c r="C22" s="73">
        <f t="shared" si="1"/>
        <v>0.9999999743692809</v>
      </c>
      <c r="D22" s="50">
        <f>SUM(D16:D21)</f>
        <v>1586.00544</v>
      </c>
      <c r="E22" s="73">
        <f t="shared" si="0"/>
        <v>0.9999998818982752</v>
      </c>
      <c r="F22" s="43">
        <f>B22-D22</f>
        <v>91.6688570000008</v>
      </c>
      <c r="G22" s="44">
        <f t="shared" si="3"/>
        <v>0.057798576655576195</v>
      </c>
      <c r="J22" s="30"/>
    </row>
    <row r="23" ht="12.75">
      <c r="J23" s="30"/>
    </row>
    <row r="24" spans="1:10" ht="12.75">
      <c r="A24" s="86" t="s">
        <v>63</v>
      </c>
      <c r="B24" s="100">
        <f>+B10</f>
        <v>42460</v>
      </c>
      <c r="C24" s="100">
        <f>+D10</f>
        <v>42094</v>
      </c>
      <c r="D24" s="101" t="s">
        <v>13</v>
      </c>
      <c r="E24" s="103" t="s">
        <v>14</v>
      </c>
      <c r="J24" s="30"/>
    </row>
    <row r="25" spans="1:10" ht="12.75">
      <c r="A25" s="8" t="s">
        <v>20</v>
      </c>
      <c r="B25" s="45">
        <f>B8</f>
        <v>62.44601088000003</v>
      </c>
      <c r="C25" s="45">
        <f>D8</f>
        <v>64.91082924999999</v>
      </c>
      <c r="D25" s="119">
        <f>B25-C25</f>
        <v>-2.4648183699999606</v>
      </c>
      <c r="E25" s="124">
        <f>B25/C25-1</f>
        <v>-0.03797237531054898</v>
      </c>
      <c r="J25" s="30"/>
    </row>
    <row r="26" spans="1:10" ht="12.75">
      <c r="A26" s="8" t="s">
        <v>21</v>
      </c>
      <c r="B26" s="45">
        <f>Acqua!B18</f>
        <v>278.4</v>
      </c>
      <c r="C26" s="45">
        <f>Acqua!C18</f>
        <v>277.2</v>
      </c>
      <c r="D26" s="119">
        <f>B26-C26</f>
        <v>1.1999999999999886</v>
      </c>
      <c r="E26" s="124">
        <f>B26/C26-1</f>
        <v>0.0043290043290042934</v>
      </c>
      <c r="J26" s="30"/>
    </row>
    <row r="27" spans="1:5" ht="12.75">
      <c r="A27" s="11" t="s">
        <v>22</v>
      </c>
      <c r="B27" s="21">
        <f>+B25/B26</f>
        <v>0.22430320000000012</v>
      </c>
      <c r="C27" s="21">
        <f>+C25/C26</f>
        <v>0.23416605068542568</v>
      </c>
      <c r="D27" s="141">
        <f>+(B27-C27)*100</f>
        <v>-0.9862850685425556</v>
      </c>
      <c r="E27" s="12"/>
    </row>
    <row r="29" ht="12.75">
      <c r="D29" s="137"/>
    </row>
    <row r="30" ht="12.75">
      <c r="D30" s="13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  <ignoredErrors>
    <ignoredError sqref="C8 C13 C15 C22" formula="1"/>
    <ignoredError sqref="B8" formulaRange="1"/>
    <ignoredError sqref="D8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10.7109375" style="0" customWidth="1"/>
    <col min="3" max="4" width="10.8515625" style="0" customWidth="1"/>
    <col min="5" max="5" width="9.7109375" style="0" customWidth="1"/>
    <col min="6" max="6" width="10.140625" style="0" customWidth="1"/>
    <col min="7" max="7" width="10.57421875" style="0" customWidth="1"/>
    <col min="9" max="9" width="26.00390625" style="0" customWidth="1"/>
  </cols>
  <sheetData>
    <row r="3" spans="1:7" ht="12.75">
      <c r="A3" s="87" t="s">
        <v>62</v>
      </c>
      <c r="B3" s="104">
        <v>42460</v>
      </c>
      <c r="C3" s="111" t="s">
        <v>16</v>
      </c>
      <c r="D3" s="104">
        <v>42094</v>
      </c>
      <c r="E3" s="112" t="s">
        <v>16</v>
      </c>
      <c r="F3" s="105" t="s">
        <v>13</v>
      </c>
      <c r="G3" s="106" t="s">
        <v>14</v>
      </c>
    </row>
    <row r="4" spans="1:7" ht="12.75">
      <c r="A4" s="27" t="s">
        <v>17</v>
      </c>
      <c r="B4" s="126">
        <v>31.163813600000005</v>
      </c>
      <c r="C4" s="70">
        <f>+B4/B$4</f>
        <v>1</v>
      </c>
      <c r="D4" s="126">
        <v>31.189248680000006</v>
      </c>
      <c r="E4" s="70">
        <f>D4/$D$4</f>
        <v>1</v>
      </c>
      <c r="F4" s="28">
        <f>B4-D4</f>
        <v>-0.025435080000001165</v>
      </c>
      <c r="G4" s="29">
        <f>B4/D4-1</f>
        <v>-0.0008155079418861177</v>
      </c>
    </row>
    <row r="5" spans="1:7" ht="12.75">
      <c r="A5" s="8" t="s">
        <v>18</v>
      </c>
      <c r="B5" s="119">
        <v>-22.50029334</v>
      </c>
      <c r="C5" s="71">
        <f>+B5/B$4</f>
        <v>-0.7220006392285697</v>
      </c>
      <c r="D5" s="119">
        <v>-22.689046190000003</v>
      </c>
      <c r="E5" s="71">
        <f>D5/$D$4</f>
        <v>-0.7274636982374402</v>
      </c>
      <c r="F5" s="63">
        <f>B5-D5</f>
        <v>0.18875285000000375</v>
      </c>
      <c r="G5" s="36">
        <f>B5/D5-1</f>
        <v>-0.008319117887079619</v>
      </c>
    </row>
    <row r="6" spans="1:7" ht="12.75">
      <c r="A6" s="8" t="s">
        <v>4</v>
      </c>
      <c r="B6" s="119">
        <v>-4.768343279999999</v>
      </c>
      <c r="C6" s="71">
        <f>+B6/B$4</f>
        <v>-0.15300897833633553</v>
      </c>
      <c r="D6" s="119">
        <v>-4.67980216</v>
      </c>
      <c r="E6" s="71">
        <f>D6/$D$4</f>
        <v>-0.15004536364484172</v>
      </c>
      <c r="F6" s="63">
        <f>B6-D6</f>
        <v>-0.08854111999999859</v>
      </c>
      <c r="G6" s="36">
        <f>B6/D6-1</f>
        <v>0.018919842543086984</v>
      </c>
    </row>
    <row r="7" spans="1:7" ht="12.75">
      <c r="A7" s="8" t="s">
        <v>6</v>
      </c>
      <c r="B7" s="121">
        <v>0.35092607000000003</v>
      </c>
      <c r="C7" s="71">
        <f>+B7/B$4</f>
        <v>0.011260690828929871</v>
      </c>
      <c r="D7" s="121">
        <v>0.24187375</v>
      </c>
      <c r="E7" s="71">
        <f>D7/$D$4</f>
        <v>0.0077550361177856995</v>
      </c>
      <c r="F7" s="35">
        <f>B7-D7</f>
        <v>0.10905232000000004</v>
      </c>
      <c r="G7" s="36">
        <f>B7/D7-1</f>
        <v>0.4508646349593539</v>
      </c>
    </row>
    <row r="8" spans="1:7" ht="12.75">
      <c r="A8" s="41" t="s">
        <v>19</v>
      </c>
      <c r="B8" s="42">
        <f>SUM(B4:B7)</f>
        <v>4.2461030500000065</v>
      </c>
      <c r="C8" s="73">
        <f>+B8/B$4</f>
        <v>0.13625107326402458</v>
      </c>
      <c r="D8" s="42">
        <f>SUM(D4:D7)</f>
        <v>4.062274080000003</v>
      </c>
      <c r="E8" s="73">
        <f>D8/$D$4</f>
        <v>0.13024597423550383</v>
      </c>
      <c r="F8" s="43">
        <f>B8-D8</f>
        <v>0.18382897000000398</v>
      </c>
      <c r="G8" s="44">
        <f>B8/D8-1</f>
        <v>0.04525272455274698</v>
      </c>
    </row>
    <row r="9" spans="1:7" ht="12.75">
      <c r="A9" s="9"/>
      <c r="B9" s="9"/>
      <c r="C9" s="9"/>
      <c r="D9" s="9"/>
      <c r="E9" s="9"/>
      <c r="F9" s="9"/>
      <c r="G9" s="9"/>
    </row>
    <row r="10" spans="1:5" ht="12.75">
      <c r="A10" s="87" t="s">
        <v>12</v>
      </c>
      <c r="B10" s="104">
        <f>+B3</f>
        <v>42460</v>
      </c>
      <c r="C10" s="104">
        <f>+D3</f>
        <v>42094</v>
      </c>
      <c r="D10" s="105" t="s">
        <v>13</v>
      </c>
      <c r="E10" s="107" t="s">
        <v>14</v>
      </c>
    </row>
    <row r="11" spans="1:5" ht="12.75">
      <c r="A11" s="27" t="s">
        <v>35</v>
      </c>
      <c r="D11" s="24"/>
      <c r="E11" s="10"/>
    </row>
    <row r="12" spans="1:5" ht="12.75">
      <c r="A12" s="8" t="s">
        <v>72</v>
      </c>
      <c r="B12" s="46">
        <v>525.376</v>
      </c>
      <c r="C12" s="46">
        <v>520.433</v>
      </c>
      <c r="D12" s="24">
        <f>B12-C12</f>
        <v>4.942999999999984</v>
      </c>
      <c r="E12" s="22">
        <f>B12/C12-1</f>
        <v>0.009497860435444982</v>
      </c>
    </row>
    <row r="13" spans="1:5" ht="12.75">
      <c r="A13" s="11" t="s">
        <v>36</v>
      </c>
      <c r="B13" s="133">
        <v>151</v>
      </c>
      <c r="C13" s="133">
        <v>157</v>
      </c>
      <c r="D13" s="25">
        <f>B13-C13</f>
        <v>-6</v>
      </c>
      <c r="E13" s="23">
        <f>B13/C13-1</f>
        <v>-0.03821656050955413</v>
      </c>
    </row>
    <row r="15" spans="1:5" ht="12.75">
      <c r="A15" s="88" t="s">
        <v>63</v>
      </c>
      <c r="B15" s="104">
        <f>+B3</f>
        <v>42460</v>
      </c>
      <c r="C15" s="104">
        <f>+C10</f>
        <v>42094</v>
      </c>
      <c r="D15" s="105" t="s">
        <v>13</v>
      </c>
      <c r="E15" s="107" t="s">
        <v>14</v>
      </c>
    </row>
    <row r="16" spans="1:5" ht="12.75">
      <c r="A16" s="8" t="s">
        <v>20</v>
      </c>
      <c r="B16" s="45">
        <f>B8</f>
        <v>4.2461030500000065</v>
      </c>
      <c r="C16" s="45">
        <f>D8</f>
        <v>4.062274080000003</v>
      </c>
      <c r="D16" s="119">
        <f>B16-C16</f>
        <v>0.18382897000000398</v>
      </c>
      <c r="E16" s="124">
        <f>B16/C16-1</f>
        <v>0.04525272455274698</v>
      </c>
    </row>
    <row r="17" spans="1:5" ht="12.75">
      <c r="A17" s="8" t="s">
        <v>21</v>
      </c>
      <c r="B17" s="45">
        <f>Ambiente!B26</f>
        <v>278.4</v>
      </c>
      <c r="C17" s="45">
        <f>Ambiente!C26</f>
        <v>277.2</v>
      </c>
      <c r="D17" s="119">
        <f>B17-C17</f>
        <v>1.1999999999999886</v>
      </c>
      <c r="E17" s="124">
        <f>B17/C17-1</f>
        <v>0.0043290043290042934</v>
      </c>
    </row>
    <row r="18" spans="1:5" ht="12.75">
      <c r="A18" s="11" t="s">
        <v>22</v>
      </c>
      <c r="B18" s="21">
        <f>+B16/B17</f>
        <v>0.015251806932471289</v>
      </c>
      <c r="C18" s="21">
        <f>+C16/C17</f>
        <v>0.014654668398268409</v>
      </c>
      <c r="D18" s="141">
        <f>+(B18-C18)*100</f>
        <v>0.05971385342028804</v>
      </c>
      <c r="E18" s="12"/>
    </row>
    <row r="20" ht="12.75">
      <c r="C20" s="137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2016-05-09T16:28:54Z</dcterms:modified>
  <cp:category/>
  <cp:version/>
  <cp:contentType/>
  <cp:contentStatus/>
</cp:coreProperties>
</file>